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Monthly Input" sheetId="2" state="visible" r:id="rId4"/>
    <sheet name="KPI Dashboard" sheetId="3" state="visible" r:id="rId5"/>
    <sheet name="Channel Breakdown" sheetId="4" state="visible" r:id="rId6"/>
    <sheet name="Targets vs Actual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<sst xmlns="http://schemas.openxmlformats.org/spreadsheetml/2006/main" count="172" uniqueCount="145">
  <si>
    <t xml:space="preserve">Marketing KPI Dashboard — User Guide</t>
  </si>
  <si>
    <t xml:space="preserve">This template tracks 25 marketing KPIs across 5 channels. Enter your own numbers in the blue-highlighted input cells — all summaries, charts, and traffic-light signals update automatically.</t>
  </si>
  <si>
    <t xml:space="preserve">📋  TAB OVERVIEW</t>
  </si>
  <si>
    <t xml:space="preserve">  START HERE</t>
  </si>
  <si>
    <t xml:space="preserve">This guide — read before entering data</t>
  </si>
  <si>
    <t xml:space="preserve">  Monthly Input</t>
  </si>
  <si>
    <t xml:space="preserve">Enter your raw monthly numbers here (blue cells)</t>
  </si>
  <si>
    <t xml:space="preserve">  KPI Dashboard</t>
  </si>
  <si>
    <t xml:space="preserve">Auto-calculated KPIs, MoM trends, RAG status</t>
  </si>
  <si>
    <t xml:space="preserve">  Channel Breakdown</t>
  </si>
  <si>
    <t xml:space="preserve">Performance split by channel with per-channel ROI</t>
  </si>
  <si>
    <t xml:space="preserve">  Targets vs Actual</t>
  </si>
  <si>
    <t xml:space="preserve">Set annual targets; track progress each month</t>
  </si>
  <si>
    <t xml:space="preserve">🚀  HOW TO USE IN 5 STEPS</t>
  </si>
  <si>
    <t xml:space="preserve">  Step 1</t>
  </si>
  <si>
    <t xml:space="preserve">Open the 'Monthly Input' tab and enter this month's raw data in all blue cells</t>
  </si>
  <si>
    <t xml:space="preserve">  Step 2</t>
  </si>
  <si>
    <t xml:space="preserve">Check the 'KPI Dashboard' tab — all metrics update automatically</t>
  </si>
  <si>
    <t xml:space="preserve">  Step 3</t>
  </si>
  <si>
    <t xml:space="preserve">Review the RAG column: 🟢 On track  🟡 Watch  🔴 Act now</t>
  </si>
  <si>
    <t xml:space="preserve">  Step 4</t>
  </si>
  <si>
    <t xml:space="preserve">Open 'Channel Breakdown' to see which channel is driving ROI</t>
  </si>
  <si>
    <t xml:space="preserve">  Step 5</t>
  </si>
  <si>
    <t xml:space="preserve">Update 'Targets vs Actual' with your annual targets at the start of each quarter</t>
  </si>
  <si>
    <t xml:space="preserve">🎨  COLOUR CODING</t>
  </si>
  <si>
    <t xml:space="preserve">  Blue cells</t>
  </si>
  <si>
    <t xml:space="preserve">Input fields — enter your data here</t>
  </si>
  <si>
    <t xml:space="preserve">  Green cells</t>
  </si>
  <si>
    <t xml:space="preserve">KPI is meeting or exceeding target</t>
  </si>
  <si>
    <t xml:space="preserve">  Red cells</t>
  </si>
  <si>
    <t xml:space="preserve">KPI is below threshold — action needed</t>
  </si>
  <si>
    <t xml:space="preserve">  Orange cells</t>
  </si>
  <si>
    <t xml:space="preserve">Header / branding rows — do not edit</t>
  </si>
  <si>
    <t xml:space="preserve">  Grey cells</t>
  </si>
  <si>
    <t xml:space="preserve">Auto-calculated — do not overwrite with values</t>
  </si>
  <si>
    <t xml:space="preserve">📖  KPI DEFINITIONS</t>
  </si>
  <si>
    <t xml:space="preserve">  CAC</t>
  </si>
  <si>
    <t xml:space="preserve">Customer Acquisition Cost = Total Ad Spend ÷ New Customers</t>
  </si>
  <si>
    <t xml:space="preserve">  ROAS</t>
  </si>
  <si>
    <t xml:space="preserve">Return on Ad Spend = Revenue from Ads ÷ Ad Spend</t>
  </si>
  <si>
    <t xml:space="preserve">  CTR</t>
  </si>
  <si>
    <t xml:space="preserve">Click-Through Rate = Clicks ÷ Impressions</t>
  </si>
  <si>
    <t xml:space="preserve">  CPC</t>
  </si>
  <si>
    <t xml:space="preserve">Cost Per Click = Total Spend ÷ Clicks</t>
  </si>
  <si>
    <t xml:space="preserve">  CPL</t>
  </si>
  <si>
    <t xml:space="preserve">Cost Per Lead = Total Spend ÷ Leads Generated</t>
  </si>
  <si>
    <t xml:space="preserve">  LTV</t>
  </si>
  <si>
    <t xml:space="preserve">Lifetime Value = Avg Order Value × Purchase Frequency × Retention Period</t>
  </si>
  <si>
    <t xml:space="preserve">  MQL</t>
  </si>
  <si>
    <t xml:space="preserve">Marketing Qualified Lead — scored by engagement, demographics</t>
  </si>
  <si>
    <t xml:space="preserve">  Churn Rate</t>
  </si>
  <si>
    <t xml:space="preserve">(Customers Lost ÷ Customers at Start of Period) × 100</t>
  </si>
  <si>
    <t xml:space="preserve">  NPS</t>
  </si>
  <si>
    <t xml:space="preserve">Net Promoter Score — measure of customer recommendation likelihood</t>
  </si>
  <si>
    <t xml:space="preserve">  CLTV:CAC</t>
  </si>
  <si>
    <t xml:space="preserve">Ratio of Lifetime Value to Acquisition Cost — target 3:1 or higher</t>
  </si>
  <si>
    <t xml:space="preserve">Monthly Input — Enter Raw Data Below (Blue Cells)</t>
  </si>
  <si>
    <t xml:space="preserve">Only edit the BLUE cells. Do not overwrite grey formula cells. All values will flow to the KPI Dashboard automatically.</t>
  </si>
  <si>
    <t xml:space="preserve">Metric</t>
  </si>
  <si>
    <t xml:space="preserve">Jan</t>
  </si>
  <si>
    <t xml:space="preserve">Feb</t>
  </si>
  <si>
    <t xml:space="preserve">Mar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</si>
  <si>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</si>
  <si>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</si>
  <si>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</si>
  <si>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</si>
  <si>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</si>
  <si>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</si>
  <si>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</si>
  <si>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</si>
  <si>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</si>
  <si>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YTD Total</t>
  </si>
  <si>
    <t xml:space="preserve">TRAFFIC &amp; REACH</t>
  </si>
  <si>
    <t xml:space="preserve">Website Sessions</t>
  </si>
  <si>
    <t xml:space="preserve">Organic Sessions</t>
  </si>
  <si>
    <t xml:space="preserve">Paid Sessions</t>
  </si>
  <si>
    <t xml:space="preserve">Social Sessions</t>
  </si>
  <si>
    <t xml:space="preserve">Email Sessions</t>
  </si>
  <si>
    <t xml:space="preserve">ENGAGEMENT</t>
  </si>
  <si>
    <t xml:space="preserve">Total Clicks</t>
  </si>
  <si>
    <t xml:space="preserve">Total Impressions</t>
  </si>
  <si>
    <t xml:space="preserve">Bounce Rate</t>
  </si>
  <si>
    <t xml:space="preserve">Avg Session Duration (sec)</t>
  </si>
  <si>
    <t xml:space="preserve">Pages Per Session</t>
  </si>
  <si>
    <t xml:space="preserve">LEADS &amp; PIPELINE</t>
  </si>
  <si>
    <t xml:space="preserve">Total Leads</t>
  </si>
  <si>
    <t xml:space="preserve">MQLs</t>
  </si>
  <si>
    <t xml:space="preserve">SQLs</t>
  </si>
  <si>
    <t xml:space="preserve">Deals Closed</t>
  </si>
  <si>
    <t xml:space="preserve">New Customers</t>
  </si>
  <si>
    <t xml:space="preserve">REVENUE &amp; SPEND</t>
  </si>
  <si>
    <t xml:space="preserve">Ad Spend ($)</t>
  </si>
  <si>
    <t xml:space="preserve">Revenue from Ads ($)</t>
  </si>
  <si>
    <t xml:space="preserve">Total Revenue ($)</t>
  </si>
  <si>
    <t xml:space="preserve">Avg Order Value ($)</t>
  </si>
  <si>
    <t xml:space="preserve">Refunds / Returns ($)</t>
  </si>
  <si>
    <t xml:space="preserve">EMAIL MARKETING</t>
  </si>
  <si>
    <t xml:space="preserve">Emails Sent</t>
  </si>
  <si>
    <t xml:space="preserve">Emails Opened</t>
  </si>
  <si>
    <t xml:space="preserve">Email Clicks</t>
  </si>
  <si>
    <t xml:space="preserve">Unsubscribes</t>
  </si>
  <si>
    <t xml:space="preserve">Email Revenue ($)</t>
  </si>
  <si>
    <t xml:space="preserve">KPI Dashboard — Auto-Calculated | Update Monthly Input to Refresh</t>
  </si>
  <si>
    <t xml:space="preserve">KPI</t>
  </si>
  <si>
    <t xml:space="preserve">This Month (Feb)</t>
  </si>
  <si>
    <t xml:space="preserve">Last Month (Jan)</t>
  </si>
  <si>
    <t xml:space="preserve">MoM Change</t>
  </si>
  <si>
    <t xml:space="preserve">YTD Value</t>
  </si>
  <si>
    <t xml:space="preserve">Target</t>
  </si>
  <si>
    <t xml:space="preserve">Status</t>
  </si>
  <si>
    <t xml:space="preserve">TRAFFIC</t>
  </si>
  <si>
    <t xml:space="preserve">LEADS</t>
  </si>
  <si>
    <t xml:space="preserve">EFFICIENCY</t>
  </si>
  <si>
    <t xml:space="preserve">CTR</t>
  </si>
  <si>
    <t xml:space="preserve">CPC ($)</t>
  </si>
  <si>
    <t xml:space="preserve">CPL ($)</t>
  </si>
  <si>
    <t xml:space="preserve">CAC ($)</t>
  </si>
  <si>
    <t xml:space="preserve">ROAS</t>
  </si>
  <si>
    <t xml:space="preserve">REVENUE</t>
  </si>
  <si>
    <t xml:space="preserve">Email Open Rate</t>
  </si>
  <si>
    <t xml:space="preserve">EMAIL</t>
  </si>
  <si>
    <t xml:space="preserve">Email Click Rate</t>
  </si>
  <si>
    <t xml:space="preserve">Lead-to-Customer Rate</t>
  </si>
  <si>
    <t xml:space="preserve">CONVERSION</t>
  </si>
  <si>
    <t xml:space="preserve">MQL-to-SQL Rate</t>
  </si>
  <si>
    <t xml:space="preserve">Channel Breakdown — Enter Monthly Data Per Channel (Blue Cells)</t>
  </si>
  <si>
    <t xml:space="preserve">Channel</t>
  </si>
  <si>
    <t xml:space="preserve">Sessions</t>
  </si>
  <si>
    <t xml:space="preserve">Leads</t>
  </si>
  <si>
    <t xml:space="preserve">Revenue ($)</t>
  </si>
  <si>
    <t xml:space="preserve">Leads / 1K Sessions</t>
  </si>
  <si>
    <t xml:space="preserve">ROI %</t>
  </si>
  <si>
    <t xml:space="preserve">Organic SEO</t>
  </si>
  <si>
    <t xml:space="preserve">Google Ads</t>
  </si>
  <si>
    <t xml:space="preserve">Meta Ads</t>
  </si>
  <si>
    <t xml:space="preserve">Email</t>
  </si>
  <si>
    <t xml:space="preserve">Referral / Direct</t>
  </si>
  <si>
    <t xml:space="preserve">TOTAL / BLENDED</t>
  </si>
  <si>
    <t xml:space="preserve">Annual Targets vs Actual — Update Targets in Blue Cells; Actuals Pull Automatically</t>
  </si>
  <si>
    <t xml:space="preserve">Annual Target</t>
  </si>
  <si>
    <t xml:space="preserve">YTD Actual</t>
  </si>
  <si>
    <t xml:space="preserve">% Achieved</t>
  </si>
  <si>
    <t xml:space="preserve">Remaining</t>
  </si>
  <si>
    <t xml:space="preserve">On Track?</t>
  </si>
  <si>
    <t xml:space="preserve">Trend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</si>
</sst>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"/>
    <numFmt numFmtId="166" formatCode="0.0%"/>
    <numFmt numFmtId="167" formatCode="0.0"/>
    <numFmt numFmtId="168" formatCode="\$#,##0"/>
    <numFmt numFmtId="169" formatCode="\+0.0%;\-0.0%;0.0%"/>
    <numFmt numFmtId="170" formatCode="0.00\x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10"/>
      <color rgb="FF4B5563"/>
      <name val="Arial"/>
      <family val="0"/>
      <charset val="1"/>
    </font>
    <font>
      <b val="true"/>
      <sz val="11"/>
      <color rgb="FFFF6B00"/>
      <name val="Arial"/>
      <family val="0"/>
      <charset val="1"/>
    </font>
    <font>
      <b val="true"/>
      <sz val="10"/>
      <color rgb="FF1A1A1A"/>
      <name val="Arial"/>
      <family val="0"/>
      <charset val="1"/>
    </font>
    <font>
      <sz val="10"/>
      <color rgb="FF4B5563"/>
      <name val="Arial"/>
      <family val="0"/>
      <charset val="1"/>
    </font>
    <font>
      <b val="true"/>
      <sz val="13"/>
      <color rgb="FFFFFFFF"/>
      <name val="Arial"/>
      <family val="0"/>
      <charset val="1"/>
    </font>
    <font>
      <i val="true"/>
      <sz val="9"/>
      <color rgb="FF4B556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A1A1A"/>
      <name val="Arial"/>
      <family val="0"/>
      <charset val="1"/>
    </font>
    <font>
      <sz val="10"/>
      <color rgb="FF0000FF"/>
      <name val="Arial"/>
      <family val="0"/>
      <charset val="1"/>
    </font>
    <font>
      <sz val="9"/>
      <color rgb="FFFF6B0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6B00"/>
        <bgColor rgb="FFF59E0B"/>
      </patternFill>
    </fill>
    <fill>
      <patternFill patternType="solid">
        <fgColor rgb="FFF3F4F6"/>
        <bgColor rgb="FFEFF6FF"/>
      </patternFill>
    </fill>
    <fill>
      <patternFill patternType="solid">
        <fgColor rgb="FF1A1A1A"/>
        <bgColor rgb="FF003300"/>
      </patternFill>
    </fill>
    <fill>
      <patternFill patternType="solid">
        <fgColor rgb="FFFFFFFF"/>
        <bgColor rgb="FFF3F4F6"/>
      </patternFill>
    </fill>
    <fill>
      <patternFill patternType="solid">
        <fgColor rgb="FFEFF6FF"/>
        <bgColor rgb="FFF3F4F6"/>
      </patternFill>
    </fill>
    <fill>
      <patternFill patternType="solid">
        <fgColor rgb="FF374151"/>
        <bgColor rgb="FF4B556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5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3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3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3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3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3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2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2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2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2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2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2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3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0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B5CF6"/>
      <rgbColor rgb="FF993366"/>
      <rgbColor rgb="FFF3F4F6"/>
      <rgbColor rgb="FFEFF6FF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B82F6"/>
      <rgbColor rgb="FF33CCCC"/>
      <rgbColor rgb="FF99CC00"/>
      <rgbColor rgb="FFFFCC00"/>
      <rgbColor rgb="FFF59E0B"/>
      <rgbColor rgb="FFFF6B00"/>
      <rgbColor rgb="FF4B5563"/>
      <rgbColor rgb="FF969696"/>
      <rgbColor rgb="FF003366"/>
      <rgbColor rgb="FF16A34A"/>
      <rgbColor rgb="FF003300"/>
      <rgbColor rgb="FF1A1A1A"/>
      <rgbColor rgb="FF993300"/>
      <rgbColor rgb="FF993366"/>
      <rgbColor rgb="FF333399"/>
      <rgbColor rgb="FF37415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6B00"/>
    <pageSetUpPr fitToPage="false"/>
  </sheetPr>
  <dimension ref="A1:I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8"/>
    <col collapsed="false" customWidth="true" hidden="false" outlineLevel="0" max="3" min="3" style="0" width="62"/>
  </cols>
  <sheetData>
    <row r="1" customFormat="false" ht="6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</row>
    <row r="2" customFormat="false" ht="31.5" hidden="false" customHeight="true" outlineLevel="0" collapsed="false">
      <c r="A2" s="1"/>
      <c r="B2" s="2" t="s">
        <v>0</v>
      </c>
      <c r="C2" s="2"/>
      <c r="D2" s="2"/>
      <c r="E2" s="2"/>
      <c r="F2" s="2"/>
      <c r="G2" s="2"/>
      <c r="H2" s="2"/>
      <c r="I2" s="1"/>
    </row>
    <row r="3" customFormat="false" ht="6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</row>
    <row r="4" customFormat="false" ht="30" hidden="false" customHeight="true" outlineLevel="0" collapsed="false">
      <c r="B4" s="3" t="s">
        <v>1</v>
      </c>
      <c r="C4" s="3"/>
      <c r="D4" s="3"/>
      <c r="E4" s="3"/>
      <c r="F4" s="3"/>
      <c r="G4" s="3"/>
      <c r="H4" s="3"/>
    </row>
    <row r="6" customFormat="false" ht="15" hidden="false" customHeight="false" outlineLevel="0" collapsed="false">
      <c r="B6" s="4" t="s">
        <v>2</v>
      </c>
    </row>
    <row r="7" customFormat="false" ht="18" hidden="false" customHeight="true" outlineLevel="0" collapsed="false">
      <c r="B7" s="5" t="s">
        <v>3</v>
      </c>
      <c r="C7" s="6" t="s">
        <v>4</v>
      </c>
    </row>
    <row r="8" customFormat="false" ht="18" hidden="false" customHeight="true" outlineLevel="0" collapsed="false">
      <c r="B8" s="5" t="s">
        <v>5</v>
      </c>
      <c r="C8" s="6" t="s">
        <v>6</v>
      </c>
    </row>
    <row r="9" customFormat="false" ht="18" hidden="false" customHeight="true" outlineLevel="0" collapsed="false">
      <c r="B9" s="5" t="s">
        <v>7</v>
      </c>
      <c r="C9" s="6" t="s">
        <v>8</v>
      </c>
    </row>
    <row r="10" customFormat="false" ht="18" hidden="false" customHeight="true" outlineLevel="0" collapsed="false">
      <c r="B10" s="5" t="s">
        <v>9</v>
      </c>
      <c r="C10" s="6" t="s">
        <v>10</v>
      </c>
    </row>
    <row r="11" customFormat="false" ht="18" hidden="false" customHeight="true" outlineLevel="0" collapsed="false">
      <c r="B11" s="5" t="s">
        <v>11</v>
      </c>
      <c r="C11" s="6" t="s">
        <v>12</v>
      </c>
    </row>
    <row r="13" customFormat="false" ht="15" hidden="false" customHeight="false" outlineLevel="0" collapsed="false">
      <c r="B13" s="4" t="s">
        <v>13</v>
      </c>
    </row>
    <row r="14" customFormat="false" ht="18" hidden="false" customHeight="true" outlineLevel="0" collapsed="false">
      <c r="B14" s="5" t="s">
        <v>14</v>
      </c>
      <c r="C14" s="6" t="s">
        <v>15</v>
      </c>
    </row>
    <row r="15" customFormat="false" ht="18" hidden="false" customHeight="true" outlineLevel="0" collapsed="false">
      <c r="B15" s="5" t="s">
        <v>16</v>
      </c>
      <c r="C15" s="6" t="s">
        <v>17</v>
      </c>
    </row>
    <row r="16" customFormat="false" ht="18" hidden="false" customHeight="true" outlineLevel="0" collapsed="false">
      <c r="B16" s="5" t="s">
        <v>18</v>
      </c>
      <c r="C16" s="6" t="s">
        <v>19</v>
      </c>
    </row>
    <row r="17" customFormat="false" ht="18" hidden="false" customHeight="true" outlineLevel="0" collapsed="false">
      <c r="B17" s="5" t="s">
        <v>20</v>
      </c>
      <c r="C17" s="6" t="s">
        <v>21</v>
      </c>
    </row>
    <row r="18" customFormat="false" ht="18" hidden="false" customHeight="true" outlineLevel="0" collapsed="false">
      <c r="B18" s="5" t="s">
        <v>22</v>
      </c>
      <c r="C18" s="6" t="s">
        <v>23</v>
      </c>
    </row>
    <row r="20" customFormat="false" ht="15" hidden="false" customHeight="false" outlineLevel="0" collapsed="false">
      <c r="B20" s="4" t="s">
        <v>24</v>
      </c>
    </row>
    <row r="21" customFormat="false" ht="18" hidden="false" customHeight="true" outlineLevel="0" collapsed="false">
      <c r="B21" s="5" t="s">
        <v>25</v>
      </c>
      <c r="C21" s="6" t="s">
        <v>26</v>
      </c>
    </row>
    <row r="22" customFormat="false" ht="18" hidden="false" customHeight="true" outlineLevel="0" collapsed="false">
      <c r="B22" s="5" t="s">
        <v>27</v>
      </c>
      <c r="C22" s="6" t="s">
        <v>28</v>
      </c>
    </row>
    <row r="23" customFormat="false" ht="18" hidden="false" customHeight="true" outlineLevel="0" collapsed="false">
      <c r="B23" s="5" t="s">
        <v>29</v>
      </c>
      <c r="C23" s="6" t="s">
        <v>30</v>
      </c>
    </row>
    <row r="24" customFormat="false" ht="18" hidden="false" customHeight="true" outlineLevel="0" collapsed="false">
      <c r="B24" s="5" t="s">
        <v>31</v>
      </c>
      <c r="C24" s="6" t="s">
        <v>32</v>
      </c>
    </row>
    <row r="25" customFormat="false" ht="18" hidden="false" customHeight="true" outlineLevel="0" collapsed="false">
      <c r="B25" s="5" t="s">
        <v>33</v>
      </c>
      <c r="C25" s="6" t="s">
        <v>34</v>
      </c>
    </row>
    <row r="27" customFormat="false" ht="15" hidden="false" customHeight="false" outlineLevel="0" collapsed="false">
      <c r="B27" s="4" t="s">
        <v>35</v>
      </c>
    </row>
    <row r="28" customFormat="false" ht="18" hidden="false" customHeight="true" outlineLevel="0" collapsed="false">
      <c r="B28" s="5" t="s">
        <v>36</v>
      </c>
      <c r="C28" s="6" t="s">
        <v>37</v>
      </c>
    </row>
    <row r="29" customFormat="false" ht="18" hidden="false" customHeight="true" outlineLevel="0" collapsed="false">
      <c r="B29" s="5" t="s">
        <v>38</v>
      </c>
      <c r="C29" s="6" t="s">
        <v>39</v>
      </c>
    </row>
    <row r="30" customFormat="false" ht="18" hidden="false" customHeight="true" outlineLevel="0" collapsed="false">
      <c r="B30" s="5" t="s">
        <v>40</v>
      </c>
      <c r="C30" s="6" t="s">
        <v>41</v>
      </c>
    </row>
    <row r="31" customFormat="false" ht="18" hidden="false" customHeight="true" outlineLevel="0" collapsed="false">
      <c r="B31" s="5" t="s">
        <v>42</v>
      </c>
      <c r="C31" s="6" t="s">
        <v>43</v>
      </c>
    </row>
    <row r="32" customFormat="false" ht="18" hidden="false" customHeight="true" outlineLevel="0" collapsed="false">
      <c r="B32" s="5" t="s">
        <v>44</v>
      </c>
      <c r="C32" s="6" t="s">
        <v>45</v>
      </c>
    </row>
    <row r="33" customFormat="false" ht="18" hidden="false" customHeight="true" outlineLevel="0" collapsed="false">
      <c r="B33" s="5" t="s">
        <v>46</v>
      </c>
      <c r="C33" s="6" t="s">
        <v>47</v>
      </c>
    </row>
    <row r="34" customFormat="false" ht="18" hidden="false" customHeight="true" outlineLevel="0" collapsed="false">
      <c r="B34" s="5" t="s">
        <v>48</v>
      </c>
      <c r="C34" s="6" t="s">
        <v>49</v>
      </c>
    </row>
    <row r="35" customFormat="false" ht="18" hidden="false" customHeight="true" outlineLevel="0" collapsed="false">
      <c r="B35" s="5" t="s">
        <v>50</v>
      </c>
      <c r="C35" s="6" t="s">
        <v>51</v>
      </c>
    </row>
    <row r="36" customFormat="false" ht="18" hidden="false" customHeight="true" outlineLevel="0" collapsed="false">
      <c r="B36" s="5" t="s">
        <v>52</v>
      </c>
      <c r="C36" s="6" t="s">
        <v>53</v>
      </c>
    </row>
    <row r="37" customFormat="false" ht="18" hidden="false" customHeight="true" outlineLevel="0" collapsed="false">
      <c r="B37" s="5" t="s">
        <v>54</v>
      </c>
      <c r="C37" s="6" t="s">
        <v>55</v>
      </c>
    </row>
  </sheetData>
  <mergeCells count="2">
    <mergeCell ref="B2:H2"/>
    <mergeCell ref="B4:H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B82F6"/>
    <pageSetUpPr fitToPage="false"/>
  </sheetPr>
  <dimension ref="A1:P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13" min="2" style="0" width="10"/>
    <col collapsed="false" customWidth="true" hidden="false" outlineLevel="0" max="14" min="14" style="0" width="12"/>
  </cols>
  <sheetData>
    <row r="1" customFormat="false" ht="27.75" hidden="false" customHeight="true" outlineLevel="0" collapsed="false">
      <c r="A1" s="7" t="s">
        <v>56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customFormat="false" ht="15.75" hidden="false" customHeight="true" outlineLevel="0" collapsed="false">
      <c r="A2" s="8" t="s">
        <v>57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customFormat="false" ht="19.5" hidden="false" customHeight="true" outlineLevel="0" collapsed="false">
      <c r="A3" s="9" t="s">
        <v>58</v>
      </c>
      <c r="B3" s="9" t="s">
        <v>59</v>
      </c>
      <c r="C3" s="9" t="s">
        <v>60</v>
      </c>
      <c r="D3" s="9" t="s">
        <v>61</v>
      </c>
      <c r="E3" s="9" t="s">
        <v>62</v>
      </c>
      <c r="F3" s="9" t="s">
        <v>63</v>
      </c>
      <c r="G3" s="9" t="s">
        <v>64</v>
      </c>
      <c r="H3" s="9" t="s">
        <v>65</v>
      </c>
      <c r="I3" s="9" t="s">
        <v>66</v>
      </c>
      <c r="J3" s="9" t="s">
        <v>67</v>
      </c>
      <c r="K3" s="9" t="s">
        <v>68</v>
      </c>
      <c r="L3" s="9" t="s">
        <v>69</v>
      </c>
      <c r="M3" s="9" t="s">
        <v>70</v>
      </c>
      <c r="N3" s="9" t="s">
        <v>71</v>
      </c>
    </row>
    <row r="4" customFormat="false" ht="18" hidden="false" customHeight="true" outlineLevel="0" collapsed="false">
      <c r="A4" s="10" t="s">
        <v>72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customFormat="false" ht="16.5" hidden="false" customHeight="true" outlineLevel="0" collapsed="false">
      <c r="A5" s="11" t="s">
        <v>73</v>
      </c>
      <c r="B5" s="12" t="n">
        <v>12500</v>
      </c>
      <c r="C5" s="12" t="n">
        <v>13200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3" t="n">
        <f aca="false">IFERROR(SUM(B5:M5),0)</f>
        <v>25700</v>
      </c>
    </row>
    <row r="6" customFormat="false" ht="16.5" hidden="false" customHeight="true" outlineLevel="0" collapsed="false">
      <c r="A6" s="11" t="s">
        <v>74</v>
      </c>
      <c r="B6" s="12" t="n">
        <v>5800</v>
      </c>
      <c r="C6" s="12" t="n">
        <v>6100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3" t="n">
        <f aca="false">IFERROR(SUM(B6:M6),0)</f>
        <v>11900</v>
      </c>
    </row>
    <row r="7" customFormat="false" ht="16.5" hidden="false" customHeight="true" outlineLevel="0" collapsed="false">
      <c r="A7" s="11" t="s">
        <v>75</v>
      </c>
      <c r="B7" s="12" t="n">
        <v>3200</v>
      </c>
      <c r="C7" s="12" t="n">
        <v>3400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3" t="n">
        <f aca="false">IFERROR(SUM(B7:M7),0)</f>
        <v>6600</v>
      </c>
    </row>
    <row r="8" customFormat="false" ht="16.5" hidden="false" customHeight="true" outlineLevel="0" collapsed="false">
      <c r="A8" s="11" t="s">
        <v>76</v>
      </c>
      <c r="B8" s="12" t="n">
        <v>2100</v>
      </c>
      <c r="C8" s="12" t="n">
        <v>2300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3" t="n">
        <f aca="false">IFERROR(SUM(B8:M8),0)</f>
        <v>4400</v>
      </c>
    </row>
    <row r="9" customFormat="false" ht="16.5" hidden="false" customHeight="true" outlineLevel="0" collapsed="false">
      <c r="A9" s="11" t="s">
        <v>77</v>
      </c>
      <c r="B9" s="12" t="n">
        <v>1400</v>
      </c>
      <c r="C9" s="12" t="n">
        <v>1400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3" t="n">
        <f aca="false">IFERROR(SUM(B9:M9),0)</f>
        <v>2800</v>
      </c>
    </row>
    <row r="11" customFormat="false" ht="18" hidden="false" customHeight="true" outlineLevel="0" collapsed="false">
      <c r="A11" s="10" t="s">
        <v>78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customFormat="false" ht="16.5" hidden="false" customHeight="true" outlineLevel="0" collapsed="false">
      <c r="A12" s="11" t="s">
        <v>79</v>
      </c>
      <c r="B12" s="12" t="n">
        <v>4800</v>
      </c>
      <c r="C12" s="12" t="n">
        <v>5100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3" t="n">
        <f aca="false">IFERROR(SUM(B12:M12),0)</f>
        <v>9900</v>
      </c>
    </row>
    <row r="13" customFormat="false" ht="16.5" hidden="false" customHeight="true" outlineLevel="0" collapsed="false">
      <c r="A13" s="11" t="s">
        <v>80</v>
      </c>
      <c r="B13" s="12" t="n">
        <v>180000</v>
      </c>
      <c r="C13" s="12" t="n">
        <v>195000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3" t="n">
        <f aca="false">IFERROR(SUM(B13:M13),0)</f>
        <v>375000</v>
      </c>
    </row>
    <row r="14" customFormat="false" ht="16.5" hidden="false" customHeight="true" outlineLevel="0" collapsed="false">
      <c r="A14" s="11" t="s">
        <v>81</v>
      </c>
      <c r="B14" s="14" t="n">
        <v>0.42</v>
      </c>
      <c r="C14" s="14" t="n">
        <v>0.4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5" t="n">
        <f aca="false">IFERROR(AVERAGE(B14:M14),0)</f>
        <v>0.41</v>
      </c>
    </row>
    <row r="15" customFormat="false" ht="16.5" hidden="false" customHeight="true" outlineLevel="0" collapsed="false">
      <c r="A15" s="11" t="s">
        <v>82</v>
      </c>
      <c r="B15" s="12" t="n">
        <v>142</v>
      </c>
      <c r="C15" s="12" t="n">
        <v>148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3" t="n">
        <f aca="false">IFERROR(AVERAGE(B15:M15),0)</f>
        <v>145</v>
      </c>
    </row>
    <row r="16" customFormat="false" ht="16.5" hidden="false" customHeight="true" outlineLevel="0" collapsed="false">
      <c r="A16" s="11" t="s">
        <v>83</v>
      </c>
      <c r="B16" s="16" t="n">
        <v>2.8</v>
      </c>
      <c r="C16" s="16" t="n">
        <v>2.9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7" t="n">
        <f aca="false">IFERROR(AVERAGE(B16:M16),0)</f>
        <v>2.85</v>
      </c>
    </row>
    <row r="18" customFormat="false" ht="18" hidden="false" customHeight="true" outlineLevel="0" collapsed="false">
      <c r="A18" s="10" t="s">
        <v>84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customFormat="false" ht="16.5" hidden="false" customHeight="true" outlineLevel="0" collapsed="false">
      <c r="A19" s="11" t="s">
        <v>85</v>
      </c>
      <c r="B19" s="12" t="n">
        <v>320</v>
      </c>
      <c r="C19" s="12" t="n">
        <v>345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3" t="n">
        <f aca="false">IFERROR(SUM(B19:M19),0)</f>
        <v>665</v>
      </c>
    </row>
    <row r="20" customFormat="false" ht="16.5" hidden="false" customHeight="true" outlineLevel="0" collapsed="false">
      <c r="A20" s="11" t="s">
        <v>86</v>
      </c>
      <c r="B20" s="12" t="n">
        <v>180</v>
      </c>
      <c r="C20" s="12" t="n">
        <v>195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3" t="n">
        <f aca="false">IFERROR(SUM(B20:M20),0)</f>
        <v>375</v>
      </c>
    </row>
    <row r="21" customFormat="false" ht="16.5" hidden="false" customHeight="true" outlineLevel="0" collapsed="false">
      <c r="A21" s="11" t="s">
        <v>87</v>
      </c>
      <c r="B21" s="12" t="n">
        <v>95</v>
      </c>
      <c r="C21" s="12" t="n">
        <v>104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3" t="n">
        <f aca="false">IFERROR(SUM(B21:M21),0)</f>
        <v>199</v>
      </c>
    </row>
    <row r="22" customFormat="false" ht="16.5" hidden="false" customHeight="true" outlineLevel="0" collapsed="false">
      <c r="A22" s="11" t="s">
        <v>88</v>
      </c>
      <c r="B22" s="12" t="n">
        <v>42</v>
      </c>
      <c r="C22" s="12" t="n">
        <v>46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3" t="n">
        <f aca="false">IFERROR(SUM(B22:M22),0)</f>
        <v>88</v>
      </c>
    </row>
    <row r="23" customFormat="false" ht="16.5" hidden="false" customHeight="true" outlineLevel="0" collapsed="false">
      <c r="A23" s="11" t="s">
        <v>89</v>
      </c>
      <c r="B23" s="12" t="n">
        <v>38</v>
      </c>
      <c r="C23" s="12" t="n">
        <v>42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3" t="n">
        <f aca="false">IFERROR(SUM(B23:M23),0)</f>
        <v>80</v>
      </c>
    </row>
    <row r="25" customFormat="false" ht="18" hidden="false" customHeight="true" outlineLevel="0" collapsed="false">
      <c r="A25" s="10" t="s">
        <v>90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customFormat="false" ht="16.5" hidden="false" customHeight="true" outlineLevel="0" collapsed="false">
      <c r="A26" s="11" t="s">
        <v>91</v>
      </c>
      <c r="B26" s="18" t="n">
        <v>8500</v>
      </c>
      <c r="C26" s="18" t="n">
        <v>9000</v>
      </c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9" t="n">
        <f aca="false">IFERROR(SUM(B26:M26),0)</f>
        <v>17500</v>
      </c>
    </row>
    <row r="27" customFormat="false" ht="16.5" hidden="false" customHeight="true" outlineLevel="0" collapsed="false">
      <c r="A27" s="11" t="s">
        <v>92</v>
      </c>
      <c r="B27" s="18" t="n">
        <v>38000</v>
      </c>
      <c r="C27" s="18" t="n">
        <v>42000</v>
      </c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9" t="n">
        <f aca="false">IFERROR(SUM(B27:M27),0)</f>
        <v>80000</v>
      </c>
    </row>
    <row r="28" customFormat="false" ht="16.5" hidden="false" customHeight="true" outlineLevel="0" collapsed="false">
      <c r="A28" s="11" t="s">
        <v>93</v>
      </c>
      <c r="B28" s="18" t="n">
        <v>65000</v>
      </c>
      <c r="C28" s="18" t="n">
        <v>71000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9" t="n">
        <f aca="false">IFERROR(SUM(B28:M28),0)</f>
        <v>136000</v>
      </c>
    </row>
    <row r="29" customFormat="false" ht="16.5" hidden="false" customHeight="true" outlineLevel="0" collapsed="false">
      <c r="A29" s="11" t="s">
        <v>94</v>
      </c>
      <c r="B29" s="18" t="n">
        <v>185</v>
      </c>
      <c r="C29" s="18" t="n">
        <v>192</v>
      </c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9" t="n">
        <f aca="false">IFERROR(AVERAGE(B29:M29),0)</f>
        <v>188.5</v>
      </c>
    </row>
    <row r="30" customFormat="false" ht="16.5" hidden="false" customHeight="true" outlineLevel="0" collapsed="false">
      <c r="A30" s="11" t="s">
        <v>95</v>
      </c>
      <c r="B30" s="18" t="n">
        <v>1200</v>
      </c>
      <c r="C30" s="18" t="n">
        <v>1050</v>
      </c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9" t="n">
        <f aca="false">IFERROR(SUM(B30:M30),0)</f>
        <v>2250</v>
      </c>
    </row>
    <row r="32" customFormat="false" ht="18" hidden="false" customHeight="true" outlineLevel="0" collapsed="false">
      <c r="A32" s="10" t="s">
        <v>96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customFormat="false" ht="16.5" hidden="false" customHeight="true" outlineLevel="0" collapsed="false">
      <c r="A33" s="11" t="s">
        <v>97</v>
      </c>
      <c r="B33" s="12" t="n">
        <v>14200</v>
      </c>
      <c r="C33" s="12" t="n">
        <v>14800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3" t="n">
        <f aca="false">IFERROR(SUM(B33:M33),0)</f>
        <v>29000</v>
      </c>
    </row>
    <row r="34" customFormat="false" ht="16.5" hidden="false" customHeight="true" outlineLevel="0" collapsed="false">
      <c r="A34" s="11" t="s">
        <v>98</v>
      </c>
      <c r="B34" s="12" t="n">
        <v>3410</v>
      </c>
      <c r="C34" s="12" t="n">
        <v>3626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3" t="n">
        <f aca="false">IFERROR(SUM(B34:M34),0)</f>
        <v>7036</v>
      </c>
    </row>
    <row r="35" customFormat="false" ht="16.5" hidden="false" customHeight="true" outlineLevel="0" collapsed="false">
      <c r="A35" s="11" t="s">
        <v>99</v>
      </c>
      <c r="B35" s="12" t="n">
        <v>682</v>
      </c>
      <c r="C35" s="12" t="n">
        <v>725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3" t="n">
        <f aca="false">IFERROR(SUM(B35:M35),0)</f>
        <v>1407</v>
      </c>
    </row>
    <row r="36" customFormat="false" ht="16.5" hidden="false" customHeight="true" outlineLevel="0" collapsed="false">
      <c r="A36" s="11" t="s">
        <v>100</v>
      </c>
      <c r="B36" s="12" t="n">
        <v>48</v>
      </c>
      <c r="C36" s="12" t="n">
        <v>44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3" t="n">
        <f aca="false">IFERROR(SUM(B36:M36),0)</f>
        <v>92</v>
      </c>
    </row>
    <row r="37" customFormat="false" ht="16.5" hidden="false" customHeight="true" outlineLevel="0" collapsed="false">
      <c r="A37" s="11" t="s">
        <v>101</v>
      </c>
      <c r="B37" s="18" t="n">
        <v>4200</v>
      </c>
      <c r="C37" s="18" t="n">
        <v>4650</v>
      </c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9" t="n">
        <f aca="false">IFERROR(SUM(B37:M37),0)</f>
        <v>8850</v>
      </c>
    </row>
  </sheetData>
  <mergeCells count="7">
    <mergeCell ref="A1:P1"/>
    <mergeCell ref="A2:P2"/>
    <mergeCell ref="A4:N4"/>
    <mergeCell ref="A11:N11"/>
    <mergeCell ref="A18:N18"/>
    <mergeCell ref="A25:N25"/>
    <mergeCell ref="A32:N3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6A34A"/>
    <pageSetUpPr fitToPage="false"/>
  </sheetPr>
  <dimension ref="A1:M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3" min="2" style="0" width="18"/>
    <col collapsed="false" customWidth="true" hidden="false" outlineLevel="0" max="5" min="4" style="0" width="14"/>
    <col collapsed="false" customWidth="true" hidden="false" outlineLevel="0" max="7" min="6" style="0" width="12"/>
  </cols>
  <sheetData>
    <row r="1" customFormat="false" ht="27.75" hidden="false" customHeight="true" outlineLevel="0" collapsed="false">
      <c r="A1" s="7" t="s">
        <v>102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customFormat="false" ht="19.5" hidden="false" customHeight="true" outlineLevel="0" collapsed="false">
      <c r="A2" s="9" t="s">
        <v>103</v>
      </c>
      <c r="B2" s="9" t="s">
        <v>104</v>
      </c>
      <c r="C2" s="9" t="s">
        <v>105</v>
      </c>
      <c r="D2" s="9" t="s">
        <v>106</v>
      </c>
      <c r="E2" s="9" t="s">
        <v>107</v>
      </c>
      <c r="F2" s="9" t="s">
        <v>108</v>
      </c>
      <c r="G2" s="9" t="s">
        <v>109</v>
      </c>
    </row>
    <row r="3" customFormat="false" ht="16.5" hidden="false" customHeight="true" outlineLevel="0" collapsed="false">
      <c r="A3" s="20" t="s">
        <v>110</v>
      </c>
      <c r="B3" s="20"/>
      <c r="C3" s="20"/>
      <c r="D3" s="20"/>
      <c r="E3" s="20"/>
      <c r="F3" s="20"/>
      <c r="G3" s="20"/>
    </row>
    <row r="4" customFormat="false" ht="16.5" hidden="false" customHeight="true" outlineLevel="0" collapsed="false">
      <c r="A4" s="21" t="s">
        <v>73</v>
      </c>
      <c r="B4" s="22" t="n">
        <f aca="false">'Monthly Input'!C5</f>
        <v>13200</v>
      </c>
      <c r="C4" s="22" t="n">
        <f aca="false">'Monthly Input'!B5</f>
        <v>12500</v>
      </c>
      <c r="D4" s="23" t="n">
        <f aca="false">IFERROR((B4-C4)/C4,0)</f>
        <v>0.056</v>
      </c>
      <c r="E4" s="22" t="n">
        <f aca="false">'Monthly Input'!N5</f>
        <v>25700</v>
      </c>
      <c r="F4" s="12" t="n">
        <v>150000</v>
      </c>
      <c r="G4" s="24" t="str">
        <f aca="false">IF(B4&gt;=F4*0.9,"🟢 On Track",IF(B4&gt;=F4*0.7,"🟡 Watch","🔴 Act Now"))</f>
        <v>🔴 Act Now</v>
      </c>
    </row>
    <row r="5" customFormat="false" ht="16.5" hidden="false" customHeight="true" outlineLevel="0" collapsed="false">
      <c r="A5" s="11" t="s">
        <v>74</v>
      </c>
      <c r="B5" s="25" t="n">
        <f aca="false">'Monthly Input'!C6</f>
        <v>6100</v>
      </c>
      <c r="C5" s="25" t="n">
        <f aca="false">'Monthly Input'!B6</f>
        <v>5800</v>
      </c>
      <c r="D5" s="26" t="n">
        <f aca="false">IFERROR((B5-C5)/C5,0)</f>
        <v>0.0517241379310345</v>
      </c>
      <c r="E5" s="25" t="n">
        <f aca="false">'Monthly Input'!N6</f>
        <v>11900</v>
      </c>
      <c r="F5" s="12" t="n">
        <v>72000</v>
      </c>
      <c r="G5" s="27" t="str">
        <f aca="false">IF(B5&gt;=F5*0.9,"🟢 On Track",IF(B5&gt;=F5*0.7,"🟡 Watch","🔴 Act Now"))</f>
        <v>🔴 Act Now</v>
      </c>
    </row>
    <row r="6" customFormat="false" ht="16.5" hidden="false" customHeight="true" outlineLevel="0" collapsed="false">
      <c r="A6" s="20" t="s">
        <v>111</v>
      </c>
      <c r="B6" s="20"/>
      <c r="C6" s="20"/>
      <c r="D6" s="20"/>
      <c r="E6" s="20"/>
      <c r="F6" s="20"/>
      <c r="G6" s="20"/>
    </row>
    <row r="7" customFormat="false" ht="16.5" hidden="false" customHeight="true" outlineLevel="0" collapsed="false">
      <c r="A7" s="21" t="s">
        <v>85</v>
      </c>
      <c r="B7" s="22" t="n">
        <f aca="false">'Monthly Input'!C19</f>
        <v>345</v>
      </c>
      <c r="C7" s="22" t="n">
        <f aca="false">'Monthly Input'!B19</f>
        <v>320</v>
      </c>
      <c r="D7" s="23" t="n">
        <f aca="false">IFERROR((B7-C7)/C7,0)</f>
        <v>0.078125</v>
      </c>
      <c r="E7" s="22" t="n">
        <f aca="false">'Monthly Input'!N19</f>
        <v>665</v>
      </c>
      <c r="F7" s="12" t="n">
        <v>4000</v>
      </c>
      <c r="G7" s="24" t="str">
        <f aca="false">IF(B7&gt;=F7*0.9,"🟢 On Track",IF(B7&gt;=F7*0.7,"🟡 Watch","🔴 Act Now"))</f>
        <v>🔴 Act Now</v>
      </c>
    </row>
    <row r="8" customFormat="false" ht="16.5" hidden="false" customHeight="true" outlineLevel="0" collapsed="false">
      <c r="A8" s="11" t="s">
        <v>86</v>
      </c>
      <c r="B8" s="25" t="n">
        <f aca="false">'Monthly Input'!C20</f>
        <v>195</v>
      </c>
      <c r="C8" s="25" t="n">
        <f aca="false">'Monthly Input'!B20</f>
        <v>180</v>
      </c>
      <c r="D8" s="26" t="n">
        <f aca="false">IFERROR((B8-C8)/C8,0)</f>
        <v>0.0833333333333333</v>
      </c>
      <c r="E8" s="25" t="n">
        <f aca="false">'Monthly Input'!N20</f>
        <v>375</v>
      </c>
      <c r="F8" s="12" t="n">
        <v>2200</v>
      </c>
      <c r="G8" s="27" t="str">
        <f aca="false">IF(B8&gt;=F8*0.9,"🟢 On Track",IF(B8&gt;=F8*0.7,"🟡 Watch","🔴 Act Now"))</f>
        <v>🔴 Act Now</v>
      </c>
    </row>
    <row r="9" customFormat="false" ht="16.5" hidden="false" customHeight="true" outlineLevel="0" collapsed="false">
      <c r="A9" s="21" t="s">
        <v>87</v>
      </c>
      <c r="B9" s="22" t="n">
        <f aca="false">'Monthly Input'!C21</f>
        <v>104</v>
      </c>
      <c r="C9" s="22" t="n">
        <f aca="false">'Monthly Input'!B21</f>
        <v>95</v>
      </c>
      <c r="D9" s="23" t="n">
        <f aca="false">IFERROR((B9-C9)/C9,0)</f>
        <v>0.0947368421052632</v>
      </c>
      <c r="E9" s="22" t="n">
        <f aca="false">'Monthly Input'!N21</f>
        <v>199</v>
      </c>
      <c r="F9" s="12" t="n">
        <v>1200</v>
      </c>
      <c r="G9" s="24" t="str">
        <f aca="false">IF(B9&gt;=F9*0.9,"🟢 On Track",IF(B9&gt;=F9*0.7,"🟡 Watch","🔴 Act Now"))</f>
        <v>🔴 Act Now</v>
      </c>
    </row>
    <row r="10" customFormat="false" ht="16.5" hidden="false" customHeight="true" outlineLevel="0" collapsed="false">
      <c r="A10" s="20" t="s">
        <v>112</v>
      </c>
      <c r="B10" s="20"/>
      <c r="C10" s="20"/>
      <c r="D10" s="20"/>
      <c r="E10" s="20"/>
      <c r="F10" s="20"/>
      <c r="G10" s="20"/>
    </row>
    <row r="11" customFormat="false" ht="16.5" hidden="false" customHeight="true" outlineLevel="0" collapsed="false">
      <c r="A11" s="11" t="s">
        <v>89</v>
      </c>
      <c r="B11" s="25" t="n">
        <f aca="false">'Monthly Input'!C23</f>
        <v>42</v>
      </c>
      <c r="C11" s="25" t="n">
        <f aca="false">'Monthly Input'!B23</f>
        <v>38</v>
      </c>
      <c r="D11" s="26" t="n">
        <f aca="false">IFERROR((B11-C11)/C11,0)</f>
        <v>0.105263157894737</v>
      </c>
      <c r="E11" s="25" t="n">
        <f aca="false">'Monthly Input'!N23</f>
        <v>80</v>
      </c>
      <c r="F11" s="12" t="n">
        <v>500</v>
      </c>
      <c r="G11" s="27" t="str">
        <f aca="false">IF(B11&gt;=F11*0.9,"🟢 On Track",IF(B11&gt;=F11*0.7,"🟡 Watch","🔴 Act Now"))</f>
        <v>🔴 Act Now</v>
      </c>
    </row>
    <row r="12" customFormat="false" ht="16.5" hidden="false" customHeight="true" outlineLevel="0" collapsed="false">
      <c r="A12" s="21" t="s">
        <v>113</v>
      </c>
      <c r="B12" s="28" t="n">
        <f aca="false">IFERROR('Monthly Input'!C12/'Monthly Input'!C13,0)</f>
        <v>0.0261538461538462</v>
      </c>
      <c r="C12" s="28" t="n">
        <f aca="false">IFERROR('Monthly Input'!B12/'Monthly Input'!B13,0)</f>
        <v>0.0266666666666667</v>
      </c>
      <c r="D12" s="23" t="n">
        <f aca="false">IFERROR((B12-C12)/C12,0)</f>
        <v>-0.0192307692307693</v>
      </c>
      <c r="E12" s="28" t="n">
        <f aca="false">IFERROR('Monthly Input'!N12/'Monthly Input'!N13,0)</f>
        <v>0.0264</v>
      </c>
      <c r="F12" s="14" t="n">
        <v>0.03</v>
      </c>
      <c r="G12" s="24" t="str">
        <f aca="false">IF(B12&gt;=F12*0.9,"🟢 On Track",IF(B12&gt;=F12*0.7,"🟡 Watch","🔴 Act Now"))</f>
        <v>🟡 Watch</v>
      </c>
    </row>
    <row r="13" customFormat="false" ht="16.5" hidden="false" customHeight="true" outlineLevel="0" collapsed="false">
      <c r="A13" s="11" t="s">
        <v>114</v>
      </c>
      <c r="B13" s="29" t="n">
        <f aca="false">IFERROR('Monthly Input'!C26/'Monthly Input'!C12,0)</f>
        <v>1.76470588235294</v>
      </c>
      <c r="C13" s="29" t="n">
        <f aca="false">IFERROR('Monthly Input'!B26/'Monthly Input'!B12,0)</f>
        <v>1.77083333333333</v>
      </c>
      <c r="D13" s="26" t="n">
        <f aca="false">IFERROR((B13-C13)/C13,0)</f>
        <v>-0.00346020761245674</v>
      </c>
      <c r="E13" s="29" t="n">
        <f aca="false">IFERROR('Monthly Input'!N26/'Monthly Input'!N12,0)</f>
        <v>1.76767676767677</v>
      </c>
      <c r="F13" s="18" t="n">
        <v>2.5</v>
      </c>
      <c r="G13" s="27" t="str">
        <f aca="false">IF(B13&lt;=F13*1.1,"🟢 On Track",IF(B13&lt;=F13*1.3,"🟡 Watch","🔴 Act Now"))</f>
        <v>🟢 On Track</v>
      </c>
    </row>
    <row r="14" customFormat="false" ht="16.5" hidden="false" customHeight="true" outlineLevel="0" collapsed="false">
      <c r="A14" s="21" t="s">
        <v>115</v>
      </c>
      <c r="B14" s="30" t="n">
        <f aca="false">IFERROR('Monthly Input'!C26/'Monthly Input'!C19,0)</f>
        <v>26.0869565217391</v>
      </c>
      <c r="C14" s="30" t="n">
        <f aca="false">IFERROR('Monthly Input'!B26/'Monthly Input'!B19,0)</f>
        <v>26.5625</v>
      </c>
      <c r="D14" s="23" t="n">
        <f aca="false">IFERROR((B14-C14)/C14,0)</f>
        <v>-0.0179028132992328</v>
      </c>
      <c r="E14" s="30" t="n">
        <f aca="false">IFERROR('Monthly Input'!N26/'Monthly Input'!N19,0)</f>
        <v>26.3157894736842</v>
      </c>
      <c r="F14" s="18" t="n">
        <v>30</v>
      </c>
      <c r="G14" s="24" t="str">
        <f aca="false">IF(B14&lt;=F14*1.1,"🟢 On Track",IF(B14&lt;=F14*1.3,"🟡 Watch","🔴 Act Now"))</f>
        <v>🟢 On Track</v>
      </c>
    </row>
    <row r="15" customFormat="false" ht="16.5" hidden="false" customHeight="true" outlineLevel="0" collapsed="false">
      <c r="A15" s="11" t="s">
        <v>116</v>
      </c>
      <c r="B15" s="29" t="n">
        <f aca="false">IFERROR('Monthly Input'!C26/'Monthly Input'!C23,0)</f>
        <v>214.285714285714</v>
      </c>
      <c r="C15" s="29" t="n">
        <f aca="false">IFERROR('Monthly Input'!B26/'Monthly Input'!B23,0)</f>
        <v>223.684210526316</v>
      </c>
      <c r="D15" s="26" t="n">
        <f aca="false">IFERROR((B15-C15)/C15,0)</f>
        <v>-0.0420168067226891</v>
      </c>
      <c r="E15" s="29" t="n">
        <f aca="false">IFERROR('Monthly Input'!N26/'Monthly Input'!N23,0)</f>
        <v>218.75</v>
      </c>
      <c r="F15" s="18" t="n">
        <v>250</v>
      </c>
      <c r="G15" s="27" t="str">
        <f aca="false">IF(B15&lt;=F15*1.1,"🟢 On Track",IF(B15&lt;=F15*1.3,"🟡 Watch","🔴 Act Now"))</f>
        <v>🟢 On Track</v>
      </c>
    </row>
    <row r="16" customFormat="false" ht="16.5" hidden="false" customHeight="true" outlineLevel="0" collapsed="false">
      <c r="A16" s="21" t="s">
        <v>117</v>
      </c>
      <c r="B16" s="31" t="n">
        <f aca="false">IFERROR('Monthly Input'!C27/'Monthly Input'!C26,0)</f>
        <v>4.66666666666667</v>
      </c>
      <c r="C16" s="31" t="n">
        <f aca="false">IFERROR('Monthly Input'!B27/'Monthly Input'!B26,0)</f>
        <v>4.47058823529412</v>
      </c>
      <c r="D16" s="23" t="n">
        <f aca="false">IFERROR((B16-C16)/C16,0)</f>
        <v>0.0438596491228071</v>
      </c>
      <c r="E16" s="31" t="n">
        <f aca="false">IFERROR('Monthly Input'!N27/'Monthly Input'!N26,0)</f>
        <v>4.57142857142857</v>
      </c>
      <c r="F16" s="32" t="n">
        <v>4</v>
      </c>
      <c r="G16" s="24" t="str">
        <f aca="false">IF(B16&gt;=F16*0.9,"🟢 On Track",IF(B16&gt;=F16*0.7,"🟡 Watch","🔴 Act Now"))</f>
        <v>🟢 On Track</v>
      </c>
    </row>
    <row r="17" customFormat="false" ht="16.5" hidden="false" customHeight="true" outlineLevel="0" collapsed="false">
      <c r="A17" s="20" t="s">
        <v>118</v>
      </c>
      <c r="B17" s="20"/>
      <c r="C17" s="20"/>
      <c r="D17" s="20"/>
      <c r="E17" s="20"/>
      <c r="F17" s="20"/>
      <c r="G17" s="20"/>
    </row>
    <row r="18" customFormat="false" ht="16.5" hidden="false" customHeight="true" outlineLevel="0" collapsed="false">
      <c r="A18" s="11" t="s">
        <v>91</v>
      </c>
      <c r="B18" s="29" t="n">
        <f aca="false">'Monthly Input'!C26</f>
        <v>9000</v>
      </c>
      <c r="C18" s="29" t="n">
        <f aca="false">'Monthly Input'!B26</f>
        <v>8500</v>
      </c>
      <c r="D18" s="26" t="n">
        <f aca="false">IFERROR((B18-C18)/C18,0)</f>
        <v>0.0588235294117647</v>
      </c>
      <c r="E18" s="29" t="n">
        <f aca="false">'Monthly Input'!N26</f>
        <v>17500</v>
      </c>
      <c r="F18" s="18" t="n">
        <v>120000</v>
      </c>
      <c r="G18" s="27" t="str">
        <f aca="false">IF(B18&lt;=F18*1.1,"🟢 On Track",IF(B18&lt;=F18*1.3,"🟡 Watch","🔴 Act Now"))</f>
        <v>🟢 On Track</v>
      </c>
    </row>
    <row r="19" customFormat="false" ht="16.5" hidden="false" customHeight="true" outlineLevel="0" collapsed="false">
      <c r="A19" s="21" t="s">
        <v>93</v>
      </c>
      <c r="B19" s="30" t="n">
        <f aca="false">'Monthly Input'!C28</f>
        <v>71000</v>
      </c>
      <c r="C19" s="30" t="n">
        <f aca="false">'Monthly Input'!B28</f>
        <v>65000</v>
      </c>
      <c r="D19" s="23" t="n">
        <f aca="false">IFERROR((B19-C19)/C19,0)</f>
        <v>0.0923076923076923</v>
      </c>
      <c r="E19" s="30" t="n">
        <f aca="false">'Monthly Input'!N28</f>
        <v>136000</v>
      </c>
      <c r="F19" s="18" t="n">
        <v>900000</v>
      </c>
      <c r="G19" s="24" t="str">
        <f aca="false">IF(B19&gt;=F19*0.9,"🟢 On Track",IF(B19&gt;=F19*0.7,"🟡 Watch","🔴 Act Now"))</f>
        <v>🔴 Act Now</v>
      </c>
    </row>
    <row r="20" customFormat="false" ht="16.5" hidden="false" customHeight="true" outlineLevel="0" collapsed="false">
      <c r="A20" s="11" t="s">
        <v>92</v>
      </c>
      <c r="B20" s="29" t="n">
        <f aca="false">'Monthly Input'!C27</f>
        <v>42000</v>
      </c>
      <c r="C20" s="29" t="n">
        <f aca="false">'Monthly Input'!B27</f>
        <v>38000</v>
      </c>
      <c r="D20" s="26" t="n">
        <f aca="false">IFERROR((B20-C20)/C20,0)</f>
        <v>0.105263157894737</v>
      </c>
      <c r="E20" s="29" t="n">
        <f aca="false">'Monthly Input'!N27</f>
        <v>80000</v>
      </c>
      <c r="F20" s="18" t="n">
        <v>480000</v>
      </c>
      <c r="G20" s="27" t="str">
        <f aca="false">IF(B20&gt;=F20*0.9,"🟢 On Track",IF(B20&gt;=F20*0.7,"🟡 Watch","🔴 Act Now"))</f>
        <v>🔴 Act Now</v>
      </c>
    </row>
    <row r="21" customFormat="false" ht="16.5" hidden="false" customHeight="true" outlineLevel="0" collapsed="false">
      <c r="A21" s="20" t="s">
        <v>78</v>
      </c>
      <c r="B21" s="20"/>
      <c r="C21" s="20"/>
      <c r="D21" s="20"/>
      <c r="E21" s="20"/>
      <c r="F21" s="20"/>
      <c r="G21" s="20"/>
    </row>
    <row r="22" customFormat="false" ht="16.5" hidden="false" customHeight="true" outlineLevel="0" collapsed="false">
      <c r="A22" s="21" t="s">
        <v>81</v>
      </c>
      <c r="B22" s="28" t="n">
        <f aca="false">'Monthly Input'!C14</f>
        <v>0.4</v>
      </c>
      <c r="C22" s="28" t="n">
        <f aca="false">'Monthly Input'!B14</f>
        <v>0.42</v>
      </c>
      <c r="D22" s="23" t="n">
        <f aca="false">IFERROR((B22-C22)/C22,0)</f>
        <v>-0.0476190476190475</v>
      </c>
      <c r="E22" s="28" t="n">
        <f aca="false">'Monthly Input'!N14</f>
        <v>0.41</v>
      </c>
      <c r="F22" s="14" t="n">
        <v>0.4</v>
      </c>
      <c r="G22" s="24" t="str">
        <f aca="false">IF(B22&lt;=F22*1.1,"🟢 On Track",IF(B22&lt;=F22*1.3,"🟡 Watch","🔴 Act Now"))</f>
        <v>🟢 On Track</v>
      </c>
    </row>
    <row r="23" customFormat="false" ht="16.5" hidden="false" customHeight="true" outlineLevel="0" collapsed="false">
      <c r="A23" s="11" t="s">
        <v>119</v>
      </c>
      <c r="B23" s="33" t="n">
        <f aca="false">IFERROR('Monthly Input'!C34/'Monthly Input'!C33,0)</f>
        <v>0.245</v>
      </c>
      <c r="C23" s="33" t="n">
        <f aca="false">IFERROR('Monthly Input'!B34/'Monthly Input'!B33,0)</f>
        <v>0.240140845070423</v>
      </c>
      <c r="D23" s="26" t="n">
        <f aca="false">IFERROR((B23-C23)/C23,0)</f>
        <v>0.0202346041055718</v>
      </c>
      <c r="E23" s="33" t="n">
        <f aca="false">IFERROR('Monthly Input'!N34/'Monthly Input'!N33,0)</f>
        <v>0.242620689655172</v>
      </c>
      <c r="F23" s="14" t="n">
        <v>0.25</v>
      </c>
      <c r="G23" s="27" t="str">
        <f aca="false">IF(B23&gt;=F23*0.9,"🟢 On Track",IF(B23&gt;=F23*0.7,"🟡 Watch","🔴 Act Now"))</f>
        <v>🟢 On Track</v>
      </c>
    </row>
    <row r="24" customFormat="false" ht="16.5" hidden="false" customHeight="true" outlineLevel="0" collapsed="false">
      <c r="A24" s="20" t="s">
        <v>120</v>
      </c>
      <c r="B24" s="20"/>
      <c r="C24" s="20"/>
      <c r="D24" s="20"/>
      <c r="E24" s="20"/>
      <c r="F24" s="20"/>
      <c r="G24" s="20"/>
    </row>
    <row r="25" customFormat="false" ht="16.5" hidden="false" customHeight="true" outlineLevel="0" collapsed="false">
      <c r="A25" s="21" t="s">
        <v>121</v>
      </c>
      <c r="B25" s="28" t="n">
        <f aca="false">IFERROR('Monthly Input'!C35/'Monthly Input'!C33,0)</f>
        <v>0.0489864864864865</v>
      </c>
      <c r="C25" s="28" t="n">
        <f aca="false">IFERROR('Monthly Input'!B35/'Monthly Input'!B33,0)</f>
        <v>0.0480281690140845</v>
      </c>
      <c r="D25" s="23" t="n">
        <f aca="false">IFERROR((B25-C25)/C25,0)</f>
        <v>0.0199532376951732</v>
      </c>
      <c r="E25" s="28" t="n">
        <f aca="false">IFERROR('Monthly Input'!N35/'Monthly Input'!N33,0)</f>
        <v>0.0485172413793103</v>
      </c>
      <c r="F25" s="14" t="n">
        <v>0.05</v>
      </c>
      <c r="G25" s="24" t="str">
        <f aca="false">IF(B25&gt;=F25*0.9,"🟢 On Track",IF(B25&gt;=F25*0.7,"🟡 Watch","🔴 Act Now"))</f>
        <v>🟢 On Track</v>
      </c>
    </row>
    <row r="26" customFormat="false" ht="16.5" hidden="false" customHeight="true" outlineLevel="0" collapsed="false">
      <c r="A26" s="11" t="s">
        <v>122</v>
      </c>
      <c r="B26" s="33" t="n">
        <f aca="false">IFERROR('Monthly Input'!C23/'Monthly Input'!C19,0)</f>
        <v>0.121739130434783</v>
      </c>
      <c r="C26" s="33" t="n">
        <f aca="false">IFERROR('Monthly Input'!B23/'Monthly Input'!B19,0)</f>
        <v>0.11875</v>
      </c>
      <c r="D26" s="26" t="n">
        <f aca="false">IFERROR((B26-C26)/C26,0)</f>
        <v>0.0251716247139589</v>
      </c>
      <c r="E26" s="33" t="n">
        <f aca="false">IFERROR('Monthly Input'!N23/'Monthly Input'!N19,0)</f>
        <v>0.120300751879699</v>
      </c>
      <c r="F26" s="14" t="n">
        <v>0.12</v>
      </c>
      <c r="G26" s="27" t="str">
        <f aca="false">IF(B26&gt;=F26*0.9,"🟢 On Track",IF(B26&gt;=F26*0.7,"🟡 Watch","🔴 Act Now"))</f>
        <v>🟢 On Track</v>
      </c>
    </row>
    <row r="27" customFormat="false" ht="16.5" hidden="false" customHeight="true" outlineLevel="0" collapsed="false">
      <c r="A27" s="20" t="s">
        <v>123</v>
      </c>
      <c r="B27" s="20"/>
      <c r="C27" s="20"/>
      <c r="D27" s="20"/>
      <c r="E27" s="20"/>
      <c r="F27" s="20"/>
      <c r="G27" s="20"/>
    </row>
    <row r="28" customFormat="false" ht="16.5" hidden="false" customHeight="true" outlineLevel="0" collapsed="false">
      <c r="A28" s="21" t="s">
        <v>124</v>
      </c>
      <c r="B28" s="28" t="n">
        <f aca="false">IFERROR('Monthly Input'!C21/'Monthly Input'!C20,0)</f>
        <v>0.533333333333333</v>
      </c>
      <c r="C28" s="28" t="n">
        <f aca="false">IFERROR('Monthly Input'!B21/'Monthly Input'!B20,0)</f>
        <v>0.527777777777778</v>
      </c>
      <c r="D28" s="23" t="n">
        <f aca="false">IFERROR((B28-C28)/C28,0)</f>
        <v>0.0105263157894736</v>
      </c>
      <c r="E28" s="28" t="n">
        <f aca="false">IFERROR('Monthly Input'!N21/'Monthly Input'!N20,0)</f>
        <v>0.530666666666667</v>
      </c>
      <c r="F28" s="14" t="n">
        <v>0.55</v>
      </c>
      <c r="G28" s="24" t="str">
        <f aca="false">IF(B28&gt;=F28*0.9,"🟢 On Track",IF(B28&gt;=F28*0.7,"🟡 Watch","🔴 Act Now"))</f>
        <v>🟢 On Track</v>
      </c>
    </row>
    <row r="29" customFormat="false" ht="16.5" hidden="false" customHeight="true" outlineLevel="0" collapsed="false">
      <c r="A29" s="11" t="s">
        <v>94</v>
      </c>
      <c r="B29" s="29" t="n">
        <f aca="false">'Monthly Input'!C29</f>
        <v>192</v>
      </c>
      <c r="C29" s="29" t="n">
        <f aca="false">'Monthly Input'!B29</f>
        <v>185</v>
      </c>
      <c r="D29" s="26" t="n">
        <f aca="false">IFERROR((B29-C29)/C29,0)</f>
        <v>0.0378378378378378</v>
      </c>
      <c r="E29" s="29" t="n">
        <f aca="false">'Monthly Input'!N29</f>
        <v>188.5</v>
      </c>
      <c r="F29" s="18" t="n">
        <v>200</v>
      </c>
      <c r="G29" s="27" t="str">
        <f aca="false">IF(B29&gt;=F29*0.9,"🟢 On Track",IF(B29&gt;=F29*0.7,"🟡 Watch","🔴 Act Now"))</f>
        <v>🟢 On Track</v>
      </c>
    </row>
  </sheetData>
  <mergeCells count="8">
    <mergeCell ref="A1:M1"/>
    <mergeCell ref="A3:G3"/>
    <mergeCell ref="A6:G6"/>
    <mergeCell ref="A10:G10"/>
    <mergeCell ref="A17:G17"/>
    <mergeCell ref="A21:G21"/>
    <mergeCell ref="A24:G24"/>
    <mergeCell ref="A27:G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B5CF6"/>
    <pageSetUpPr fitToPage="false"/>
  </sheetPr>
  <dimension ref="A1:J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10" min="2" style="0" width="14"/>
  </cols>
  <sheetData>
    <row r="1" customFormat="false" ht="27.75" hidden="false" customHeight="true" outlineLevel="0" collapsed="false">
      <c r="A1" s="7" t="s">
        <v>125</v>
      </c>
      <c r="B1" s="7"/>
      <c r="C1" s="7"/>
      <c r="D1" s="7"/>
      <c r="E1" s="7"/>
      <c r="F1" s="7"/>
      <c r="G1" s="7"/>
      <c r="H1" s="7"/>
      <c r="I1" s="7"/>
      <c r="J1" s="7"/>
    </row>
    <row r="2" customFormat="false" ht="19.5" hidden="false" customHeight="true" outlineLevel="0" collapsed="false">
      <c r="A2" s="9" t="s">
        <v>126</v>
      </c>
      <c r="B2" s="9" t="s">
        <v>127</v>
      </c>
      <c r="C2" s="9" t="s">
        <v>128</v>
      </c>
      <c r="D2" s="9" t="s">
        <v>91</v>
      </c>
      <c r="E2" s="9" t="s">
        <v>129</v>
      </c>
      <c r="F2" s="9" t="s">
        <v>130</v>
      </c>
      <c r="G2" s="9" t="s">
        <v>115</v>
      </c>
      <c r="H2" s="9" t="s">
        <v>114</v>
      </c>
      <c r="I2" s="9" t="s">
        <v>117</v>
      </c>
      <c r="J2" s="9" t="s">
        <v>131</v>
      </c>
    </row>
    <row r="3" customFormat="false" ht="16.5" hidden="false" customHeight="true" outlineLevel="0" collapsed="false">
      <c r="A3" s="34" t="s">
        <v>132</v>
      </c>
      <c r="B3" s="12" t="n">
        <v>6100</v>
      </c>
      <c r="C3" s="12" t="n">
        <v>120</v>
      </c>
      <c r="D3" s="18" t="n">
        <v>0</v>
      </c>
      <c r="E3" s="18" t="n">
        <v>28000</v>
      </c>
      <c r="F3" s="17" t="n">
        <f aca="false">IFERROR(C3/B3*1000,0)</f>
        <v>19.672131147541</v>
      </c>
      <c r="G3" s="19" t="n">
        <f aca="false">IFERROR(D3/C3,0)</f>
        <v>0</v>
      </c>
      <c r="H3" s="19" t="n">
        <f aca="false">IFERROR(D3/B3,0)</f>
        <v>0</v>
      </c>
      <c r="I3" s="35" t="str">
        <f aca="false">IFERROR(E3/D3,"N/A")</f>
        <v>N/A</v>
      </c>
      <c r="J3" s="15" t="n">
        <f aca="false">IFERROR((E3-D3)/D3,0)</f>
        <v>0</v>
      </c>
    </row>
    <row r="4" customFormat="false" ht="16.5" hidden="false" customHeight="true" outlineLevel="0" collapsed="false">
      <c r="A4" s="36" t="s">
        <v>133</v>
      </c>
      <c r="B4" s="12" t="n">
        <v>3400</v>
      </c>
      <c r="C4" s="12" t="n">
        <v>85</v>
      </c>
      <c r="D4" s="18" t="n">
        <v>9000</v>
      </c>
      <c r="E4" s="18" t="n">
        <v>42000</v>
      </c>
      <c r="F4" s="17" t="n">
        <f aca="false">IFERROR(C4/B4*1000,0)</f>
        <v>25</v>
      </c>
      <c r="G4" s="19" t="n">
        <f aca="false">IFERROR(D4/C4,0)</f>
        <v>105.882352941176</v>
      </c>
      <c r="H4" s="19" t="n">
        <f aca="false">IFERROR(D4/B4,0)</f>
        <v>2.64705882352941</v>
      </c>
      <c r="I4" s="35" t="n">
        <f aca="false">IFERROR(E4/D4,"N/A")</f>
        <v>4.66666666666667</v>
      </c>
      <c r="J4" s="15" t="n">
        <f aca="false">IFERROR((E4-D4)/D4,0)</f>
        <v>3.66666666666667</v>
      </c>
    </row>
    <row r="5" customFormat="false" ht="16.5" hidden="false" customHeight="true" outlineLevel="0" collapsed="false">
      <c r="A5" s="34" t="s">
        <v>134</v>
      </c>
      <c r="B5" s="12" t="n">
        <v>2300</v>
      </c>
      <c r="C5" s="12" t="n">
        <v>65</v>
      </c>
      <c r="D5" s="18" t="n">
        <v>4500</v>
      </c>
      <c r="E5" s="18" t="n">
        <v>18000</v>
      </c>
      <c r="F5" s="17" t="n">
        <f aca="false">IFERROR(C5/B5*1000,0)</f>
        <v>28.2608695652174</v>
      </c>
      <c r="G5" s="19" t="n">
        <f aca="false">IFERROR(D5/C5,0)</f>
        <v>69.2307692307692</v>
      </c>
      <c r="H5" s="19" t="n">
        <f aca="false">IFERROR(D5/B5,0)</f>
        <v>1.95652173913043</v>
      </c>
      <c r="I5" s="35" t="n">
        <f aca="false">IFERROR(E5/D5,"N/A")</f>
        <v>4</v>
      </c>
      <c r="J5" s="15" t="n">
        <f aca="false">IFERROR((E5-D5)/D5,0)</f>
        <v>3</v>
      </c>
    </row>
    <row r="6" customFormat="false" ht="16.5" hidden="false" customHeight="true" outlineLevel="0" collapsed="false">
      <c r="A6" s="36" t="s">
        <v>135</v>
      </c>
      <c r="B6" s="12" t="n">
        <v>1400</v>
      </c>
      <c r="C6" s="12" t="n">
        <v>48</v>
      </c>
      <c r="D6" s="18" t="n">
        <v>800</v>
      </c>
      <c r="E6" s="18" t="n">
        <v>4650</v>
      </c>
      <c r="F6" s="17" t="n">
        <f aca="false">IFERROR(C6/B6*1000,0)</f>
        <v>34.2857142857143</v>
      </c>
      <c r="G6" s="19" t="n">
        <f aca="false">IFERROR(D6/C6,0)</f>
        <v>16.6666666666667</v>
      </c>
      <c r="H6" s="19" t="n">
        <f aca="false">IFERROR(D6/B6,0)</f>
        <v>0.571428571428571</v>
      </c>
      <c r="I6" s="35" t="n">
        <f aca="false">IFERROR(E6/D6,"N/A")</f>
        <v>5.8125</v>
      </c>
      <c r="J6" s="15" t="n">
        <f aca="false">IFERROR((E6-D6)/D6,0)</f>
        <v>4.8125</v>
      </c>
    </row>
    <row r="7" customFormat="false" ht="16.5" hidden="false" customHeight="true" outlineLevel="0" collapsed="false">
      <c r="A7" s="34" t="s">
        <v>136</v>
      </c>
      <c r="B7" s="12" t="n">
        <v>1800</v>
      </c>
      <c r="C7" s="12" t="n">
        <v>27</v>
      </c>
      <c r="D7" s="18" t="n">
        <v>0</v>
      </c>
      <c r="E7" s="18" t="n">
        <v>12000</v>
      </c>
      <c r="F7" s="17" t="n">
        <f aca="false">IFERROR(C7/B7*1000,0)</f>
        <v>15</v>
      </c>
      <c r="G7" s="19" t="n">
        <f aca="false">IFERROR(D7/C7,0)</f>
        <v>0</v>
      </c>
      <c r="H7" s="19" t="n">
        <f aca="false">IFERROR(D7/B7,0)</f>
        <v>0</v>
      </c>
      <c r="I7" s="35" t="str">
        <f aca="false">IFERROR(E7/D7,"N/A")</f>
        <v>N/A</v>
      </c>
      <c r="J7" s="15" t="n">
        <f aca="false">IFERROR((E7-D7)/D7,0)</f>
        <v>0</v>
      </c>
    </row>
    <row r="8" customFormat="false" ht="18" hidden="false" customHeight="true" outlineLevel="0" collapsed="false">
      <c r="A8" s="37" t="s">
        <v>137</v>
      </c>
      <c r="B8" s="38" t="n">
        <f aca="false">SUM(B3:B7)</f>
        <v>15000</v>
      </c>
      <c r="C8" s="38" t="n">
        <f aca="false">SUM(C3:C7)</f>
        <v>345</v>
      </c>
      <c r="D8" s="39" t="n">
        <f aca="false">SUM(D3:D7)</f>
        <v>14300</v>
      </c>
      <c r="E8" s="39" t="n">
        <f aca="false">SUM(E3:E7)</f>
        <v>104650</v>
      </c>
      <c r="F8" s="40"/>
      <c r="G8" s="40"/>
      <c r="H8" s="40"/>
      <c r="I8" s="40"/>
      <c r="J8" s="40"/>
    </row>
  </sheetData>
  <mergeCells count="1">
    <mergeCell ref="A1:J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59E0B"/>
    <pageSetUpPr fitToPage="false"/>
  </sheetPr>
  <dimension ref="A1:G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3" min="2" style="0" width="16"/>
    <col collapsed="false" customWidth="true" hidden="false" outlineLevel="0" max="5" min="4" style="0" width="14"/>
    <col collapsed="false" customWidth="true" hidden="false" outlineLevel="0" max="6" min="6" style="0" width="16"/>
    <col collapsed="false" customWidth="true" hidden="false" outlineLevel="0" max="7" min="7" style="0" width="14"/>
  </cols>
  <sheetData>
    <row r="1" customFormat="false" ht="27.75" hidden="false" customHeight="true" outlineLevel="0" collapsed="false">
      <c r="A1" s="7" t="s">
        <v>138</v>
      </c>
      <c r="B1" s="7"/>
      <c r="C1" s="7"/>
      <c r="D1" s="7"/>
      <c r="E1" s="7"/>
      <c r="F1" s="7"/>
      <c r="G1" s="7"/>
    </row>
    <row r="2" customFormat="false" ht="19.5" hidden="false" customHeight="true" outlineLevel="0" collapsed="false">
      <c r="A2" s="9" t="s">
        <v>103</v>
      </c>
      <c r="B2" s="9" t="s">
        <v>139</v>
      </c>
      <c r="C2" s="9" t="s">
        <v>140</v>
      </c>
      <c r="D2" s="9" t="s">
        <v>141</v>
      </c>
      <c r="E2" s="9" t="s">
        <v>142</v>
      </c>
      <c r="F2" s="9" t="s">
        <v>143</v>
      </c>
      <c r="G2" s="9" t="s">
        <v>144</v>
      </c>
    </row>
    <row r="3" customFormat="false" ht="16.5" hidden="false" customHeight="true" outlineLevel="0" collapsed="false">
      <c r="A3" s="21" t="s">
        <v>73</v>
      </c>
      <c r="B3" s="12" t="n">
        <v>150000</v>
      </c>
      <c r="C3" s="13" t="n">
        <f aca="false">'Monthly Input'!N5</f>
        <v>25700</v>
      </c>
      <c r="D3" s="28" t="n">
        <f aca="false">IFERROR(C3/B3,0)</f>
        <v>0.171333333333333</v>
      </c>
      <c r="E3" s="22" t="n">
        <f aca="false">IFERROR(B3-C3,0)</f>
        <v>124300</v>
      </c>
      <c r="F3" s="24" t="str">
        <f aca="false">IF(C3&gt;=B3*0.9,"✅ On Track",IF(C3&gt;=B3*0.7,"⚠️ Watch","❌ Behind"))</f>
        <v>❌ Behind</v>
      </c>
      <c r="G3" s="41" t="str">
        <f aca="false">IFERROR(REPT("█",MIN(INT(C3/B3*10),10))&amp;" "&amp;TEXT(C3/B3,"0%"),"—")</f>
        <v>█ 17%</v>
      </c>
    </row>
    <row r="4" customFormat="false" ht="16.5" hidden="false" customHeight="true" outlineLevel="0" collapsed="false">
      <c r="A4" s="11" t="s">
        <v>85</v>
      </c>
      <c r="B4" s="12" t="n">
        <v>4000</v>
      </c>
      <c r="C4" s="13" t="n">
        <f aca="false">'Monthly Input'!N19</f>
        <v>665</v>
      </c>
      <c r="D4" s="33" t="n">
        <f aca="false">IFERROR(C4/B4,0)</f>
        <v>0.16625</v>
      </c>
      <c r="E4" s="25" t="n">
        <f aca="false">IFERROR(B4-C4,0)</f>
        <v>3335</v>
      </c>
      <c r="F4" s="27" t="str">
        <f aca="false">IF(C4&gt;=B4*0.9,"✅ On Track",IF(C4&gt;=B4*0.7,"⚠️ Watch","❌ Behind"))</f>
        <v>❌ Behind</v>
      </c>
      <c r="G4" s="42" t="str">
        <f aca="false">IFERROR(REPT("█",MIN(INT(C4/B4*10),10))&amp;" "&amp;TEXT(C4/B4,"0%"),"—")</f>
        <v>█ 17%</v>
      </c>
    </row>
    <row r="5" customFormat="false" ht="16.5" hidden="false" customHeight="true" outlineLevel="0" collapsed="false">
      <c r="A5" s="21" t="s">
        <v>89</v>
      </c>
      <c r="B5" s="12" t="n">
        <v>500</v>
      </c>
      <c r="C5" s="13" t="n">
        <f aca="false">'Monthly Input'!N23</f>
        <v>80</v>
      </c>
      <c r="D5" s="28" t="n">
        <f aca="false">IFERROR(C5/B5,0)</f>
        <v>0.16</v>
      </c>
      <c r="E5" s="22" t="n">
        <f aca="false">IFERROR(B5-C5,0)</f>
        <v>420</v>
      </c>
      <c r="F5" s="24" t="str">
        <f aca="false">IF(C5&gt;=B5*0.9,"✅ On Track",IF(C5&gt;=B5*0.7,"⚠️ Watch","❌ Behind"))</f>
        <v>❌ Behind</v>
      </c>
      <c r="G5" s="41" t="str">
        <f aca="false">IFERROR(REPT("█",MIN(INT(C5/B5*10),10))&amp;" "&amp;TEXT(C5/B5,"0%"),"—")</f>
        <v>█ 16%</v>
      </c>
    </row>
    <row r="6" customFormat="false" ht="16.5" hidden="false" customHeight="true" outlineLevel="0" collapsed="false">
      <c r="A6" s="11" t="s">
        <v>86</v>
      </c>
      <c r="B6" s="12" t="n">
        <v>2200</v>
      </c>
      <c r="C6" s="13" t="n">
        <f aca="false">'Monthly Input'!N20</f>
        <v>375</v>
      </c>
      <c r="D6" s="33" t="n">
        <f aca="false">IFERROR(C6/B6,0)</f>
        <v>0.170454545454545</v>
      </c>
      <c r="E6" s="25" t="n">
        <f aca="false">IFERROR(B6-C6,0)</f>
        <v>1825</v>
      </c>
      <c r="F6" s="27" t="str">
        <f aca="false">IF(C6&gt;=B6*0.9,"✅ On Track",IF(C6&gt;=B6*0.7,"⚠️ Watch","❌ Behind"))</f>
        <v>❌ Behind</v>
      </c>
      <c r="G6" s="42" t="str">
        <f aca="false">IFERROR(REPT("█",MIN(INT(C6/B6*10),10))&amp;" "&amp;TEXT(C6/B6,"0%"),"—")</f>
        <v>█ 17%</v>
      </c>
    </row>
    <row r="7" customFormat="false" ht="16.5" hidden="false" customHeight="true" outlineLevel="0" collapsed="false">
      <c r="A7" s="21" t="s">
        <v>93</v>
      </c>
      <c r="B7" s="18" t="n">
        <v>900000</v>
      </c>
      <c r="C7" s="19" t="n">
        <f aca="false">'Monthly Input'!N28</f>
        <v>136000</v>
      </c>
      <c r="D7" s="28" t="n">
        <f aca="false">IFERROR(C7/B7,0)</f>
        <v>0.151111111111111</v>
      </c>
      <c r="E7" s="30" t="n">
        <f aca="false">IFERROR(B7-C7,0)</f>
        <v>764000</v>
      </c>
      <c r="F7" s="24" t="str">
        <f aca="false">IF(C7&gt;=B7*0.9,"✅ On Track",IF(C7&gt;=B7*0.7,"⚠️ Watch","❌ Behind"))</f>
        <v>❌ Behind</v>
      </c>
      <c r="G7" s="41" t="str">
        <f aca="false">IFERROR(REPT("█",MIN(INT(C7/B7*10),10))&amp;" "&amp;TEXT(C7/B7,"0%"),"—")</f>
        <v>█ 15%</v>
      </c>
    </row>
    <row r="8" customFormat="false" ht="16.5" hidden="false" customHeight="true" outlineLevel="0" collapsed="false">
      <c r="A8" s="11" t="s">
        <v>91</v>
      </c>
      <c r="B8" s="18" t="n">
        <v>120000</v>
      </c>
      <c r="C8" s="19" t="n">
        <f aca="false">'Monthly Input'!N26</f>
        <v>17500</v>
      </c>
      <c r="D8" s="33" t="n">
        <f aca="false">IFERROR(C8/B8,0)</f>
        <v>0.145833333333333</v>
      </c>
      <c r="E8" s="29" t="n">
        <f aca="false">IFERROR(B8-C8,0)</f>
        <v>102500</v>
      </c>
      <c r="F8" s="27" t="str">
        <f aca="false">IF(C8&lt;=B8*1.1,"✅ On Track",IF(C8&lt;=B8*1.3,"⚠️ Watch","❌ Behind"))</f>
        <v>✅ On Track</v>
      </c>
      <c r="G8" s="42" t="str">
        <f aca="false">IFERROR(REPT("█",MIN(INT(C8/B8*10),10))&amp;" "&amp;TEXT(C8/B8,"0%"),"—")</f>
        <v>█ 15%</v>
      </c>
    </row>
    <row r="9" customFormat="false" ht="16.5" hidden="false" customHeight="true" outlineLevel="0" collapsed="false">
      <c r="A9" s="21" t="s">
        <v>92</v>
      </c>
      <c r="B9" s="18" t="n">
        <v>480000</v>
      </c>
      <c r="C9" s="19" t="n">
        <f aca="false">'Monthly Input'!N27</f>
        <v>80000</v>
      </c>
      <c r="D9" s="28" t="n">
        <f aca="false">IFERROR(C9/B9,0)</f>
        <v>0.166666666666667</v>
      </c>
      <c r="E9" s="30" t="n">
        <f aca="false">IFERROR(B9-C9,0)</f>
        <v>400000</v>
      </c>
      <c r="F9" s="24" t="str">
        <f aca="false">IF(C9&gt;=B9*0.9,"✅ On Track",IF(C9&gt;=B9*0.7,"⚠️ Watch","❌ Behind"))</f>
        <v>❌ Behind</v>
      </c>
      <c r="G9" s="41" t="str">
        <f aca="false">IFERROR(REPT("█",MIN(INT(C9/B9*10),10))&amp;" "&amp;TEXT(C9/B9,"0%"),"—")</f>
        <v>█ 17%</v>
      </c>
    </row>
    <row r="10" customFormat="false" ht="16.5" hidden="false" customHeight="true" outlineLevel="0" collapsed="false">
      <c r="A10" s="11" t="s">
        <v>101</v>
      </c>
      <c r="B10" s="18" t="n">
        <v>55000</v>
      </c>
      <c r="C10" s="19" t="n">
        <f aca="false">'Monthly Input'!N37</f>
        <v>8850</v>
      </c>
      <c r="D10" s="33" t="n">
        <f aca="false">IFERROR(C10/B10,0)</f>
        <v>0.160909090909091</v>
      </c>
      <c r="E10" s="29" t="n">
        <f aca="false">IFERROR(B10-C10,0)</f>
        <v>46150</v>
      </c>
      <c r="F10" s="27" t="str">
        <f aca="false">IF(C10&gt;=B10*0.9,"✅ On Track",IF(C10&gt;=B10*0.7,"⚠️ Watch","❌ Behind"))</f>
        <v>❌ Behind</v>
      </c>
      <c r="G10" s="42" t="str">
        <f aca="false">IFERROR(REPT("█",MIN(INT(C10/B10*10),10))&amp;" "&amp;TEXT(C10/B10,"0%"),"—")</f>
        <v>█ 16%</v>
      </c>
    </row>
    <row r="11" customFormat="false" ht="16.5" hidden="false" customHeight="true" outlineLevel="0" collapsed="false">
      <c r="A11" s="21" t="s">
        <v>97</v>
      </c>
      <c r="B11" s="12" t="n">
        <v>175000</v>
      </c>
      <c r="C11" s="13" t="n">
        <f aca="false">'Monthly Input'!N33</f>
        <v>29000</v>
      </c>
      <c r="D11" s="28" t="n">
        <f aca="false">IFERROR(C11/B11,0)</f>
        <v>0.165714285714286</v>
      </c>
      <c r="E11" s="22" t="n">
        <f aca="false">IFERROR(B11-C11,0)</f>
        <v>146000</v>
      </c>
      <c r="F11" s="24" t="str">
        <f aca="false">IF(C11&gt;=B11*0.9,"✅ On Track",IF(C11&gt;=B11*0.7,"⚠️ Watch","❌ Behind"))</f>
        <v>❌ Behind</v>
      </c>
      <c r="G11" s="41" t="str">
        <f aca="false">IFERROR(REPT("█",MIN(INT(C11/B11*10),10))&amp;" "&amp;TEXT(C11/B11,"0%"),"—")</f>
        <v>█ 17%</v>
      </c>
    </row>
    <row r="12" customFormat="false" ht="16.5" hidden="false" customHeight="true" outlineLevel="0" collapsed="false">
      <c r="A12" s="11" t="s">
        <v>79</v>
      </c>
      <c r="B12" s="12" t="n">
        <v>65000</v>
      </c>
      <c r="C12" s="13" t="n">
        <f aca="false">'Monthly Input'!N12</f>
        <v>9900</v>
      </c>
      <c r="D12" s="33" t="n">
        <f aca="false">IFERROR(C12/B12,0)</f>
        <v>0.152307692307692</v>
      </c>
      <c r="E12" s="25" t="n">
        <f aca="false">IFERROR(B12-C12,0)</f>
        <v>55100</v>
      </c>
      <c r="F12" s="27" t="str">
        <f aca="false">IF(C12&gt;=B12*0.9,"✅ On Track",IF(C12&gt;=B12*0.7,"⚠️ Watch","❌ Behind"))</f>
        <v>❌ Behind</v>
      </c>
      <c r="G12" s="42" t="str">
        <f aca="false">IFERROR(REPT("█",MIN(INT(C12/B12*10),10))&amp;" "&amp;TEXT(C12/B12,"0%"),"—")</f>
        <v>█ 15%</v>
      </c>
    </row>
  </sheetData>
  <mergeCells count="1">
    <mergeCell ref="A1:G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2026-09-23T16:26:14Z</dcterms:created>
  <dc:creator>openpyxl</dc:creator>
  <dc:description/>
  <dc:language>en-US</dc:language>
  <cp:lastModifiedBy/>
  <dcterms:modified xsi:type="dcterms:W3CDTF">2026-09-23T16:26:14Z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